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rritos-my.sharepoint.com/personal/cstammerjohn_cerritos_edu/Documents/Classes/WMT 103 Table/Drobish+SketchUp/"/>
    </mc:Choice>
  </mc:AlternateContent>
  <xr:revisionPtr revIDLastSave="9" documentId="8_{0BE80C73-A542-4A2D-8D6D-6597044B4C77}" xr6:coauthVersionLast="45" xr6:coauthVersionMax="45" xr10:uidLastSave="{ACD838F8-B68A-4F4C-AAEF-CB907B68E079}"/>
  <bookViews>
    <workbookView xWindow="7725" yWindow="315" windowWidth="20295" windowHeight="16110" xr2:uid="{00000000-000D-0000-FFFF-FFFF00000000}"/>
  </bookViews>
  <sheets>
    <sheet name="Cutlist" sheetId="2" r:id="rId1"/>
    <sheet name="Sheet3" sheetId="3" r:id="rId2"/>
  </sheets>
  <definedNames>
    <definedName name="_xlnm.Print_Area" localSheetId="0">Cutlist!$A$1:$N$29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2" l="1"/>
  <c r="I16" i="2"/>
  <c r="H16" i="2"/>
  <c r="K16" i="2" s="1"/>
  <c r="L16" i="2" s="1"/>
  <c r="I6" i="2" l="1"/>
  <c r="I18" i="2"/>
  <c r="I17" i="2"/>
  <c r="I15" i="2"/>
  <c r="I14" i="2"/>
  <c r="I13" i="2"/>
  <c r="I12" i="2"/>
  <c r="I11" i="2"/>
  <c r="I10" i="2"/>
  <c r="I9" i="2"/>
  <c r="I8" i="2"/>
  <c r="I7" i="2"/>
  <c r="H6" i="2" l="1"/>
  <c r="H18" i="2"/>
  <c r="H17" i="2"/>
  <c r="H15" i="2"/>
  <c r="H14" i="2"/>
  <c r="H13" i="2"/>
  <c r="H12" i="2"/>
  <c r="H11" i="2"/>
  <c r="H10" i="2"/>
  <c r="H9" i="2"/>
  <c r="H8" i="2"/>
  <c r="H7" i="2"/>
  <c r="N27" i="2" l="1"/>
  <c r="N28" i="2"/>
  <c r="N26" i="2"/>
  <c r="J18" i="2" l="1"/>
  <c r="J17" i="2"/>
  <c r="K17" i="2" s="1"/>
  <c r="L17" i="2" s="1"/>
  <c r="J15" i="2"/>
  <c r="J14" i="2"/>
  <c r="K14" i="2" s="1"/>
  <c r="L14" i="2" s="1"/>
  <c r="J13" i="2"/>
  <c r="K13" i="2" s="1"/>
  <c r="L13" i="2" s="1"/>
  <c r="J12" i="2"/>
  <c r="K12" i="2" s="1"/>
  <c r="L12" i="2" s="1"/>
  <c r="J11" i="2"/>
  <c r="J10" i="2"/>
  <c r="K10" i="2" s="1"/>
  <c r="L10" i="2" s="1"/>
  <c r="J9" i="2"/>
  <c r="J8" i="2"/>
  <c r="K8" i="2" s="1"/>
  <c r="L8" i="2" s="1"/>
  <c r="J6" i="2"/>
  <c r="K6" i="2" s="1"/>
  <c r="J7" i="2"/>
  <c r="K7" i="2" l="1"/>
  <c r="L7" i="2" s="1"/>
  <c r="K15" i="2"/>
  <c r="L15" i="2" s="1"/>
  <c r="K9" i="2"/>
  <c r="L9" i="2" s="1"/>
  <c r="K11" i="2"/>
  <c r="K18" i="2"/>
  <c r="L18" i="2" s="1"/>
  <c r="L6" i="2"/>
  <c r="K23" i="2"/>
  <c r="L23" i="2" s="1"/>
  <c r="N23" i="2" s="1"/>
  <c r="K20" i="2"/>
  <c r="L20" i="2" s="1"/>
  <c r="N20" i="2" s="1"/>
  <c r="K21" i="2"/>
  <c r="L21" i="2" s="1"/>
  <c r="N21" i="2" s="1"/>
  <c r="K22" i="2"/>
  <c r="L22" i="2" s="1"/>
  <c r="N22" i="2" s="1"/>
  <c r="L11" i="2" l="1"/>
  <c r="K24" i="2"/>
  <c r="L24" i="2" s="1"/>
  <c r="N24" i="2" s="1"/>
  <c r="K19" i="2"/>
  <c r="L19" i="2" s="1"/>
  <c r="N19" i="2" s="1"/>
  <c r="N25" i="2" s="1"/>
  <c r="N2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 Stammerjohn</author>
  </authors>
  <commentList>
    <comment ref="L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Enter factor, ( for example, .2 = 20%)</t>
        </r>
      </text>
    </comment>
  </commentList>
</comments>
</file>

<file path=xl/sharedStrings.xml><?xml version="1.0" encoding="utf-8"?>
<sst xmlns="http://schemas.openxmlformats.org/spreadsheetml/2006/main" count="57" uniqueCount="43">
  <si>
    <t>DATE:</t>
  </si>
  <si>
    <t xml:space="preserve"> </t>
  </si>
  <si>
    <t>TOTAL COST</t>
  </si>
  <si>
    <t>CUT LIST - BILL OF MATERIALS</t>
  </si>
  <si>
    <t>NAME:</t>
  </si>
  <si>
    <t>PROJECT:</t>
  </si>
  <si>
    <t>COURSE:</t>
  </si>
  <si>
    <t xml:space="preserve">FEET                                                                        </t>
  </si>
  <si>
    <t>NAME OF PART</t>
  </si>
  <si>
    <t>KIND OF MATERIAL</t>
  </si>
  <si>
    <t>QTY.</t>
  </si>
  <si>
    <t>THICKNESS</t>
  </si>
  <si>
    <t>WIDTH</t>
  </si>
  <si>
    <t>LENGTH</t>
  </si>
  <si>
    <t xml:space="preserve"> BD  -  SQ  -  LIN</t>
  </si>
  <si>
    <t>UNIT COST</t>
  </si>
  <si>
    <t>SUBTOTAL</t>
  </si>
  <si>
    <t>SUPPLIES</t>
  </si>
  <si>
    <r>
      <t xml:space="preserve">FINISH SIZE                                                                                                 </t>
    </r>
    <r>
      <rPr>
        <sz val="5"/>
        <rFont val="Arial"/>
        <family val="2"/>
      </rPr>
      <t>EXACT SIZE OF EACH PIECE</t>
    </r>
  </si>
  <si>
    <r>
      <t xml:space="preserve">ROUGH SIZE                                                                                                 </t>
    </r>
    <r>
      <rPr>
        <sz val="5"/>
        <rFont val="Arial"/>
        <family val="2"/>
      </rPr>
      <t>ROUGH SIZE OF EACH PIECE</t>
    </r>
  </si>
  <si>
    <t>TOTALS BY TYPE</t>
  </si>
  <si>
    <t>#</t>
  </si>
  <si>
    <t>LENGTH + 1</t>
  </si>
  <si>
    <t>EXTRA</t>
  </si>
  <si>
    <t>TOTAL</t>
  </si>
  <si>
    <t>WIDTH + 1/4</t>
  </si>
  <si>
    <t xml:space="preserve"> Top</t>
  </si>
  <si>
    <t xml:space="preserve"> Apron Back</t>
  </si>
  <si>
    <t xml:space="preserve"> Apron Front</t>
  </si>
  <si>
    <t xml:space="preserve"> Apron Side</t>
  </si>
  <si>
    <t xml:space="preserve"> Cleat</t>
  </si>
  <si>
    <t xml:space="preserve"> Runner</t>
  </si>
  <si>
    <t xml:space="preserve"> Corner Block</t>
  </si>
  <si>
    <t xml:space="preserve"> Drawer Back</t>
  </si>
  <si>
    <t xml:space="preserve"> Drawer Bottom</t>
  </si>
  <si>
    <t xml:space="preserve"> Drawer Front</t>
  </si>
  <si>
    <t xml:space="preserve"> Drawer Side</t>
  </si>
  <si>
    <t>WMT 103</t>
  </si>
  <si>
    <t>Figure-eight fasteners</t>
  </si>
  <si>
    <t>Side Table</t>
  </si>
  <si>
    <t xml:space="preserve"> Support Drawer</t>
  </si>
  <si>
    <t xml:space="preserve"> Leg</t>
  </si>
  <si>
    <t>Cherry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</si>
</sst>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#/4"/>
    <numFmt numFmtId="166" formatCode="0.0"/>
    <numFmt numFmtId="167" formatCode="mmm\ yyyy"/>
  </numFmts>
  <fonts count="11" x14ac:knownFonts="1">
    <font>
      <sz val="10"/>
      <name val="Arial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6"/>
      <name val="Arial"/>
      <family val="2"/>
    </font>
    <font>
      <sz val="5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Continuous" vertical="center"/>
    </xf>
    <xf numFmtId="13" fontId="2" fillId="0" borderId="9" xfId="0" applyNumberFormat="1" applyFont="1" applyBorder="1" applyAlignment="1">
      <alignment horizontal="center" vertical="center"/>
    </xf>
    <xf numFmtId="13" fontId="2" fillId="0" borderId="10" xfId="0" applyNumberFormat="1" applyFont="1" applyBorder="1" applyAlignment="1">
      <alignment horizontal="center" vertical="center"/>
    </xf>
    <xf numFmtId="13" fontId="2" fillId="0" borderId="11" xfId="0" applyNumberFormat="1" applyFont="1" applyBorder="1" applyAlignment="1">
      <alignment horizontal="center" vertical="center"/>
    </xf>
    <xf numFmtId="13" fontId="2" fillId="0" borderId="12" xfId="0" applyNumberFormat="1" applyFont="1" applyBorder="1" applyAlignment="1">
      <alignment horizontal="center" vertical="center"/>
    </xf>
    <xf numFmtId="13" fontId="2" fillId="0" borderId="13" xfId="0" applyNumberFormat="1" applyFont="1" applyBorder="1" applyAlignment="1">
      <alignment horizontal="center" vertical="center"/>
    </xf>
    <xf numFmtId="13" fontId="2" fillId="0" borderId="1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3" fontId="2" fillId="0" borderId="0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2" fontId="2" fillId="0" borderId="0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right" vertical="center"/>
    </xf>
    <xf numFmtId="166" fontId="2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166" fontId="2" fillId="0" borderId="9" xfId="0" applyNumberFormat="1" applyFont="1" applyBorder="1" applyAlignment="1">
      <alignment horizontal="center" vertical="center"/>
    </xf>
    <xf numFmtId="166" fontId="2" fillId="0" borderId="23" xfId="0" applyNumberFormat="1" applyFont="1" applyBorder="1" applyAlignment="1">
      <alignment horizontal="center" vertical="center"/>
    </xf>
    <xf numFmtId="13" fontId="2" fillId="0" borderId="7" xfId="0" applyNumberFormat="1" applyFont="1" applyBorder="1" applyAlignment="1">
      <alignment horizontal="center" vertical="center"/>
    </xf>
    <xf numFmtId="166" fontId="2" fillId="0" borderId="22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167" fontId="2" fillId="0" borderId="17" xfId="0" applyNumberFormat="1" applyFont="1" applyBorder="1" applyAlignment="1">
      <alignment horizontal="left" vertical="center"/>
    </xf>
    <xf numFmtId="166" fontId="2" fillId="0" borderId="26" xfId="0" applyNumberFormat="1" applyFont="1" applyBorder="1" applyAlignment="1">
      <alignment horizontal="center" vertical="center"/>
    </xf>
    <xf numFmtId="166" fontId="2" fillId="0" borderId="10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right" vertical="center"/>
    </xf>
    <xf numFmtId="164" fontId="2" fillId="0" borderId="27" xfId="0" applyNumberFormat="1" applyFont="1" applyBorder="1" applyAlignment="1">
      <alignment horizontal="right" vertical="center"/>
    </xf>
    <xf numFmtId="0" fontId="0" fillId="0" borderId="28" xfId="0" applyBorder="1"/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Continuous" vertical="center" wrapText="1"/>
    </xf>
    <xf numFmtId="0" fontId="4" fillId="0" borderId="30" xfId="0" applyFont="1" applyBorder="1" applyAlignment="1">
      <alignment horizontal="centerContinuous" vertical="center" wrapText="1"/>
    </xf>
    <xf numFmtId="0" fontId="4" fillId="0" borderId="32" xfId="0" applyFont="1" applyBorder="1" applyAlignment="1">
      <alignment horizontal="centerContinuous" vertical="center" wrapText="1"/>
    </xf>
    <xf numFmtId="0" fontId="4" fillId="0" borderId="24" xfId="0" applyFont="1" applyBorder="1" applyAlignment="1">
      <alignment horizontal="center" vertical="center" wrapText="1"/>
    </xf>
    <xf numFmtId="9" fontId="6" fillId="0" borderId="24" xfId="0" applyNumberFormat="1" applyFont="1" applyBorder="1" applyAlignment="1">
      <alignment horizontal="center" vertical="center" wrapText="1"/>
    </xf>
    <xf numFmtId="0" fontId="3" fillId="0" borderId="30" xfId="0" applyFont="1" applyBorder="1"/>
    <xf numFmtId="0" fontId="3" fillId="0" borderId="3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164" fontId="2" fillId="0" borderId="11" xfId="0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3" fontId="2" fillId="0" borderId="5" xfId="0" applyNumberFormat="1" applyFont="1" applyBorder="1" applyAlignment="1">
      <alignment horizontal="center" vertical="center"/>
    </xf>
    <xf numFmtId="13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right" vertical="center"/>
    </xf>
    <xf numFmtId="166" fontId="2" fillId="0" borderId="35" xfId="0" applyNumberFormat="1" applyFont="1" applyBorder="1" applyAlignment="1">
      <alignment horizontal="center" vertical="center"/>
    </xf>
    <xf numFmtId="166" fontId="2" fillId="0" borderId="18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165" fontId="2" fillId="0" borderId="22" xfId="0" applyNumberFormat="1" applyFont="1" applyBorder="1" applyAlignment="1">
      <alignment horizontal="center" vertical="center"/>
    </xf>
    <xf numFmtId="165" fontId="2" fillId="0" borderId="35" xfId="0" applyNumberFormat="1" applyFont="1" applyBorder="1" applyAlignment="1">
      <alignment horizontal="center" vertical="center"/>
    </xf>
    <xf numFmtId="0" fontId="2" fillId="0" borderId="39" xfId="0" applyFont="1" applyBorder="1"/>
    <xf numFmtId="0" fontId="2" fillId="0" borderId="33" xfId="0" applyFont="1" applyBorder="1"/>
    <xf numFmtId="0" fontId="9" fillId="0" borderId="45" xfId="0" applyFont="1" applyBorder="1" applyAlignment="1">
      <alignment horizontal="right" vertical="center"/>
    </xf>
    <xf numFmtId="164" fontId="9" fillId="0" borderId="44" xfId="0" applyNumberFormat="1" applyFont="1" applyBorder="1" applyAlignment="1">
      <alignment horizontal="right" vertical="center"/>
    </xf>
    <xf numFmtId="7" fontId="2" fillId="0" borderId="46" xfId="1" applyNumberFormat="1" applyFont="1" applyBorder="1" applyAlignment="1">
      <alignment horizontal="right" vertical="center"/>
    </xf>
    <xf numFmtId="7" fontId="2" fillId="0" borderId="12" xfId="1" applyNumberFormat="1" applyFont="1" applyBorder="1" applyAlignment="1">
      <alignment horizontal="right" vertical="center"/>
    </xf>
    <xf numFmtId="7" fontId="2" fillId="0" borderId="4" xfId="1" applyNumberFormat="1" applyFont="1" applyBorder="1" applyAlignment="1">
      <alignment horizontal="right" vertical="center"/>
    </xf>
    <xf numFmtId="7" fontId="2" fillId="0" borderId="47" xfId="1" applyNumberFormat="1" applyFont="1" applyBorder="1" applyAlignment="1">
      <alignment horizontal="right" vertical="center"/>
    </xf>
    <xf numFmtId="7" fontId="2" fillId="0" borderId="20" xfId="1" applyNumberFormat="1" applyFont="1" applyBorder="1" applyAlignment="1">
      <alignment horizontal="right" vertical="center"/>
    </xf>
    <xf numFmtId="7" fontId="2" fillId="0" borderId="15" xfId="1" applyNumberFormat="1" applyFont="1" applyBorder="1" applyAlignment="1">
      <alignment horizontal="right" vertical="center"/>
    </xf>
    <xf numFmtId="9" fontId="0" fillId="0" borderId="0" xfId="2" applyFont="1"/>
    <xf numFmtId="9" fontId="3" fillId="0" borderId="0" xfId="2" applyFont="1"/>
    <xf numFmtId="9" fontId="2" fillId="0" borderId="36" xfId="2" applyFont="1" applyBorder="1" applyAlignment="1">
      <alignment horizontal="center" vertical="center"/>
    </xf>
    <xf numFmtId="9" fontId="2" fillId="0" borderId="37" xfId="2" applyFont="1" applyBorder="1" applyAlignment="1">
      <alignment horizontal="centerContinuous" vertical="center" wrapText="1"/>
    </xf>
    <xf numFmtId="9" fontId="2" fillId="0" borderId="38" xfId="2" applyFont="1" applyBorder="1" applyAlignment="1">
      <alignment horizontal="centerContinuous" vertical="center" wrapText="1"/>
    </xf>
    <xf numFmtId="9" fontId="2" fillId="0" borderId="42" xfId="2" applyFont="1" applyBorder="1" applyAlignment="1">
      <alignment horizontal="centerContinuous" vertical="center" wrapText="1"/>
    </xf>
    <xf numFmtId="9" fontId="2" fillId="0" borderId="43" xfId="2" applyFont="1" applyBorder="1" applyAlignment="1">
      <alignment horizontal="centerContinuous" vertical="center"/>
    </xf>
    <xf numFmtId="9" fontId="3" fillId="0" borderId="43" xfId="2" applyFont="1" applyBorder="1" applyAlignment="1">
      <alignment horizontal="centerContinuous" vertical="center"/>
    </xf>
    <xf numFmtId="14" fontId="2" fillId="0" borderId="2" xfId="0" applyNumberFormat="1" applyFont="1" applyBorder="1" applyAlignment="1">
      <alignment horizontal="center" vertical="center"/>
    </xf>
    <xf numFmtId="164" fontId="2" fillId="0" borderId="44" xfId="2" applyNumberFormat="1" applyFont="1" applyBorder="1" applyAlignment="1">
      <alignment horizontal="right" vertical="center"/>
    </xf>
    <xf numFmtId="13" fontId="4" fillId="0" borderId="39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zoomScale="115" zoomScaleNormal="115" zoomScaleSheetLayoutView="100" workbookViewId="0">
      <selection activeCell="B23" sqref="B23"/>
    </sheetView>
  </sheetViews>
  <sheetFormatPr defaultRowHeight="12.75" x14ac:dyDescent="0.2"/>
  <cols>
    <col min="1" max="1" width="4.7109375" bestFit="1" customWidth="1"/>
    <col min="2" max="2" width="17.7109375" customWidth="1"/>
    <col min="3" max="3" width="14.28515625" customWidth="1"/>
    <col min="4" max="4" width="4.28515625" customWidth="1"/>
    <col min="5" max="7" width="9" customWidth="1"/>
    <col min="8" max="10" width="9.7109375" customWidth="1"/>
    <col min="11" max="13" width="9" customWidth="1"/>
    <col min="14" max="14" width="10.7109375" customWidth="1"/>
  </cols>
  <sheetData>
    <row r="1" spans="1:14" ht="19.5" customHeight="1" x14ac:dyDescent="0.2">
      <c r="B1" s="1" t="s">
        <v>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x14ac:dyDescent="0.2">
      <c r="B2" s="4" t="s">
        <v>4</v>
      </c>
      <c r="C2" s="4"/>
      <c r="D2" s="4"/>
      <c r="E2" s="4"/>
      <c r="F2" s="4"/>
      <c r="G2" s="5"/>
      <c r="H2" s="4" t="s">
        <v>5</v>
      </c>
      <c r="I2" s="4" t="s">
        <v>39</v>
      </c>
      <c r="J2" s="4"/>
      <c r="K2" s="4"/>
      <c r="L2" s="6"/>
      <c r="M2" s="5"/>
      <c r="N2" s="7"/>
    </row>
    <row r="3" spans="1:14" ht="13.5" thickBot="1" x14ac:dyDescent="0.25">
      <c r="B3" s="6" t="s">
        <v>6</v>
      </c>
      <c r="C3" s="49" t="s">
        <v>37</v>
      </c>
      <c r="D3" s="49"/>
      <c r="E3" s="49"/>
      <c r="F3" s="49"/>
      <c r="G3" s="5"/>
      <c r="H3" s="49" t="s">
        <v>0</v>
      </c>
      <c r="I3" s="104"/>
      <c r="J3" s="50"/>
      <c r="K3" s="5"/>
      <c r="L3" s="5"/>
      <c r="M3" s="5"/>
      <c r="N3" s="7"/>
    </row>
    <row r="4" spans="1:14" ht="16.5" x14ac:dyDescent="0.2">
      <c r="A4" s="55"/>
      <c r="B4" s="56"/>
      <c r="C4" s="57"/>
      <c r="D4" s="58"/>
      <c r="E4" s="59" t="s">
        <v>18</v>
      </c>
      <c r="F4" s="60"/>
      <c r="G4" s="61"/>
      <c r="H4" s="59" t="s">
        <v>19</v>
      </c>
      <c r="I4" s="60"/>
      <c r="J4" s="61"/>
      <c r="K4" s="62" t="s">
        <v>7</v>
      </c>
      <c r="L4" s="63">
        <v>0.2</v>
      </c>
      <c r="M4" s="64"/>
      <c r="N4" s="65"/>
    </row>
    <row r="5" spans="1:14" ht="13.5" thickBot="1" x14ac:dyDescent="0.25">
      <c r="A5" s="66" t="s">
        <v>21</v>
      </c>
      <c r="B5" s="14" t="s">
        <v>8</v>
      </c>
      <c r="C5" s="9" t="s">
        <v>9</v>
      </c>
      <c r="D5" s="10" t="s">
        <v>10</v>
      </c>
      <c r="E5" s="11" t="s">
        <v>11</v>
      </c>
      <c r="F5" s="12" t="s">
        <v>12</v>
      </c>
      <c r="G5" s="13" t="s">
        <v>13</v>
      </c>
      <c r="H5" s="11" t="s">
        <v>11</v>
      </c>
      <c r="I5" s="12" t="s">
        <v>25</v>
      </c>
      <c r="J5" s="13" t="s">
        <v>22</v>
      </c>
      <c r="K5" s="14" t="s">
        <v>14</v>
      </c>
      <c r="L5" s="48" t="s">
        <v>23</v>
      </c>
      <c r="M5" s="15" t="s">
        <v>15</v>
      </c>
      <c r="N5" s="10" t="s">
        <v>2</v>
      </c>
    </row>
    <row r="6" spans="1:14" ht="17.45" customHeight="1" x14ac:dyDescent="0.2">
      <c r="A6" s="67">
        <v>1</v>
      </c>
      <c r="B6" s="41" t="s">
        <v>26</v>
      </c>
      <c r="C6" s="27" t="s">
        <v>42</v>
      </c>
      <c r="D6" s="29">
        <v>1</v>
      </c>
      <c r="E6" s="20">
        <v>0.75</v>
      </c>
      <c r="F6" s="16">
        <v>13</v>
      </c>
      <c r="G6" s="19">
        <v>24</v>
      </c>
      <c r="H6" s="32">
        <f>IF(E6&lt;=13/16,1,IF(E6&lt;=17/16,1.25,IF(E6&lt;=21/16,1.5,IF(E6&lt;=29/16,2,IF(E6&lt;=37/16,2.5,IF(E6&lt;=45/16,3,IF(E6&lt;=61/16,4)))))))</f>
        <v>1</v>
      </c>
      <c r="I6" s="17">
        <f>F6+0.25</f>
        <v>13.25</v>
      </c>
      <c r="J6" s="19">
        <f>G6+1</f>
        <v>25</v>
      </c>
      <c r="K6" s="40">
        <f>D6*H6*I6*J6/144</f>
        <v>2.3003472222222223</v>
      </c>
      <c r="L6" s="40">
        <f>K6*(1+$L$4)</f>
        <v>2.7604166666666665</v>
      </c>
      <c r="M6" s="33"/>
      <c r="N6" s="68"/>
    </row>
    <row r="7" spans="1:14" ht="17.45" customHeight="1" x14ac:dyDescent="0.2">
      <c r="A7" s="69">
        <v>2</v>
      </c>
      <c r="B7" s="42" t="s">
        <v>28</v>
      </c>
      <c r="C7" s="27" t="s">
        <v>42</v>
      </c>
      <c r="D7" s="29">
        <v>1</v>
      </c>
      <c r="E7" s="21">
        <v>0.75</v>
      </c>
      <c r="F7" s="17">
        <v>3.25</v>
      </c>
      <c r="G7" s="19">
        <v>16.75</v>
      </c>
      <c r="H7" s="32">
        <f>IF(E7&lt;=13/16,1,IF(E7&lt;=17/16,1.25,IF(E7&lt;=21/16,1.5,IF(E7&lt;=29/16,2,IF(E7&lt;=37/16,2.5,IF(E7&lt;=45/16,3,IF(E7&lt;=61/16,4)))))))</f>
        <v>1</v>
      </c>
      <c r="I7" s="16">
        <f t="shared" ref="I7:I18" si="0">F7+0.25</f>
        <v>3.5</v>
      </c>
      <c r="J7" s="18">
        <f>G7+1</f>
        <v>17.75</v>
      </c>
      <c r="K7" s="40">
        <f>D7*H7*I7*J7/144</f>
        <v>0.4314236111111111</v>
      </c>
      <c r="L7" s="40">
        <f>K7*(1+$L$4)</f>
        <v>0.51770833333333333</v>
      </c>
      <c r="M7" s="33"/>
      <c r="N7" s="68"/>
    </row>
    <row r="8" spans="1:14" ht="17.45" customHeight="1" x14ac:dyDescent="0.2">
      <c r="A8" s="69">
        <v>3</v>
      </c>
      <c r="B8" s="41" t="s">
        <v>27</v>
      </c>
      <c r="C8" s="27" t="s">
        <v>42</v>
      </c>
      <c r="D8" s="31">
        <v>1</v>
      </c>
      <c r="E8" s="20">
        <v>0.75</v>
      </c>
      <c r="F8" s="16">
        <v>3.25</v>
      </c>
      <c r="G8" s="18">
        <v>16.75</v>
      </c>
      <c r="H8" s="32">
        <f>IF(E8&lt;=13/16,1,IF(E8&lt;=17/16,1.25,IF(E8&lt;=21/16,1.5,IF(E8&lt;=29/16,2,IF(E8&lt;=37/16,2.5,IF(E8&lt;=45/16,3,IF(E8&lt;=61/16,4)))))))</f>
        <v>1</v>
      </c>
      <c r="I8" s="16">
        <f t="shared" si="0"/>
        <v>3.5</v>
      </c>
      <c r="J8" s="18">
        <f t="shared" ref="J8:J18" si="1">G8+1</f>
        <v>17.75</v>
      </c>
      <c r="K8" s="40">
        <f t="shared" ref="K8:K18" si="2">D8*H8*I8*J8/144</f>
        <v>0.4314236111111111</v>
      </c>
      <c r="L8" s="40">
        <f t="shared" ref="L8:L18" si="3">K8*(1+$L$4)</f>
        <v>0.51770833333333333</v>
      </c>
      <c r="M8" s="34"/>
      <c r="N8" s="68"/>
    </row>
    <row r="9" spans="1:14" ht="17.45" customHeight="1" x14ac:dyDescent="0.2">
      <c r="A9" s="69">
        <v>4</v>
      </c>
      <c r="B9" s="41" t="s">
        <v>29</v>
      </c>
      <c r="C9" s="27" t="s">
        <v>42</v>
      </c>
      <c r="D9" s="31">
        <v>2</v>
      </c>
      <c r="E9" s="20">
        <v>0.75</v>
      </c>
      <c r="F9" s="16">
        <v>3.25</v>
      </c>
      <c r="G9" s="18">
        <v>10.25</v>
      </c>
      <c r="H9" s="32">
        <f>IF(E9&lt;=13/16,1,IF(E9&lt;=17/16,1.25,IF(E9&lt;=21/16,1.5,IF(E9&lt;=29/16,2,IF(E9&lt;=37/16,2.5,IF(E9&lt;=45/16,3,IF(E9&lt;=61/16,4)))))))</f>
        <v>1</v>
      </c>
      <c r="I9" s="16">
        <f t="shared" si="0"/>
        <v>3.5</v>
      </c>
      <c r="J9" s="18">
        <f t="shared" si="1"/>
        <v>11.25</v>
      </c>
      <c r="K9" s="40">
        <f t="shared" si="2"/>
        <v>0.546875</v>
      </c>
      <c r="L9" s="40">
        <f t="shared" si="3"/>
        <v>0.65625</v>
      </c>
      <c r="M9" s="34"/>
      <c r="N9" s="68"/>
    </row>
    <row r="10" spans="1:14" ht="17.45" customHeight="1" x14ac:dyDescent="0.2">
      <c r="A10" s="69">
        <v>5</v>
      </c>
      <c r="B10" s="41" t="s">
        <v>30</v>
      </c>
      <c r="C10" s="27" t="s">
        <v>42</v>
      </c>
      <c r="D10" s="31">
        <v>2</v>
      </c>
      <c r="E10" s="20">
        <v>0.75</v>
      </c>
      <c r="F10" s="16">
        <v>0.75</v>
      </c>
      <c r="G10" s="18">
        <v>8</v>
      </c>
      <c r="H10" s="32">
        <f>IF(E10&lt;=13/16,1,IF(E10&lt;=17/16,1.25,IF(E10&lt;=21/16,1.5,IF(E10&lt;=29/16,2,IF(E10&lt;=37/16,2.5,IF(E10&lt;=45/16,3,IF(E10&lt;=61/16,4)))))))</f>
        <v>1</v>
      </c>
      <c r="I10" s="16">
        <f t="shared" si="0"/>
        <v>1</v>
      </c>
      <c r="J10" s="18">
        <f t="shared" si="1"/>
        <v>9</v>
      </c>
      <c r="K10" s="40">
        <f t="shared" si="2"/>
        <v>0.125</v>
      </c>
      <c r="L10" s="40">
        <f t="shared" si="3"/>
        <v>0.15</v>
      </c>
      <c r="M10" s="34"/>
      <c r="N10" s="68"/>
    </row>
    <row r="11" spans="1:14" ht="17.45" customHeight="1" x14ac:dyDescent="0.2">
      <c r="A11" s="69">
        <v>6</v>
      </c>
      <c r="B11" s="41" t="s">
        <v>32</v>
      </c>
      <c r="C11" s="27" t="s">
        <v>42</v>
      </c>
      <c r="D11" s="31">
        <v>4</v>
      </c>
      <c r="E11" s="20">
        <v>0.75</v>
      </c>
      <c r="F11" s="16">
        <v>0.75</v>
      </c>
      <c r="G11" s="18">
        <v>3</v>
      </c>
      <c r="H11" s="32">
        <f t="shared" ref="H11:H18" si="4">IF(E11&lt;=13/16,1,IF(E11&lt;=17/16,1.25,IF(E11&lt;=21/16,1.5,IF(E11&lt;=29/16,2,IF(E11&lt;=37/16,2.5,IF(E11&lt;=45/16,3,IF(E11&lt;=61/16,4)))))))</f>
        <v>1</v>
      </c>
      <c r="I11" s="16">
        <f t="shared" si="0"/>
        <v>1</v>
      </c>
      <c r="J11" s="18">
        <f t="shared" si="1"/>
        <v>4</v>
      </c>
      <c r="K11" s="40">
        <f t="shared" si="2"/>
        <v>0.1111111111111111</v>
      </c>
      <c r="L11" s="40">
        <f t="shared" si="3"/>
        <v>0.13333333333333333</v>
      </c>
      <c r="M11" s="34"/>
      <c r="N11" s="68"/>
    </row>
    <row r="12" spans="1:14" ht="17.45" customHeight="1" x14ac:dyDescent="0.2">
      <c r="A12" s="69">
        <v>7</v>
      </c>
      <c r="B12" s="41" t="s">
        <v>31</v>
      </c>
      <c r="C12" s="27" t="s">
        <v>42</v>
      </c>
      <c r="D12" s="31">
        <v>4</v>
      </c>
      <c r="E12" s="20">
        <v>0.4375</v>
      </c>
      <c r="F12" s="16">
        <v>0.4375</v>
      </c>
      <c r="G12" s="18">
        <v>9.625</v>
      </c>
      <c r="H12" s="32">
        <f t="shared" si="4"/>
        <v>1</v>
      </c>
      <c r="I12" s="16">
        <f t="shared" si="0"/>
        <v>0.6875</v>
      </c>
      <c r="J12" s="18">
        <f t="shared" si="1"/>
        <v>10.625</v>
      </c>
      <c r="K12" s="40">
        <f t="shared" si="2"/>
        <v>0.2029079861111111</v>
      </c>
      <c r="L12" s="40">
        <f t="shared" si="3"/>
        <v>0.24348958333333331</v>
      </c>
      <c r="M12" s="34"/>
      <c r="N12" s="68"/>
    </row>
    <row r="13" spans="1:14" ht="17.45" customHeight="1" x14ac:dyDescent="0.2">
      <c r="A13" s="69">
        <v>8</v>
      </c>
      <c r="B13" s="41" t="s">
        <v>40</v>
      </c>
      <c r="C13" s="27" t="s">
        <v>42</v>
      </c>
      <c r="D13" s="31">
        <v>2</v>
      </c>
      <c r="E13" s="20">
        <v>0.75</v>
      </c>
      <c r="F13" s="16">
        <v>3.25</v>
      </c>
      <c r="G13" s="18">
        <v>9.875</v>
      </c>
      <c r="H13" s="32">
        <f t="shared" si="4"/>
        <v>1</v>
      </c>
      <c r="I13" s="16">
        <f t="shared" si="0"/>
        <v>3.5</v>
      </c>
      <c r="J13" s="18">
        <f t="shared" si="1"/>
        <v>10.875</v>
      </c>
      <c r="K13" s="40">
        <f t="shared" si="2"/>
        <v>0.52864583333333337</v>
      </c>
      <c r="L13" s="40">
        <f t="shared" si="3"/>
        <v>0.63437500000000002</v>
      </c>
      <c r="M13" s="34"/>
      <c r="N13" s="68"/>
    </row>
    <row r="14" spans="1:14" ht="17.45" customHeight="1" x14ac:dyDescent="0.2">
      <c r="A14" s="69">
        <v>9</v>
      </c>
      <c r="B14" s="41" t="s">
        <v>33</v>
      </c>
      <c r="C14" s="27" t="s">
        <v>42</v>
      </c>
      <c r="D14" s="31">
        <v>1</v>
      </c>
      <c r="E14" s="20">
        <v>0.4375</v>
      </c>
      <c r="F14" s="16">
        <v>1.75</v>
      </c>
      <c r="G14" s="18">
        <v>10</v>
      </c>
      <c r="H14" s="32">
        <f t="shared" si="4"/>
        <v>1</v>
      </c>
      <c r="I14" s="16">
        <f t="shared" si="0"/>
        <v>2</v>
      </c>
      <c r="J14" s="18">
        <f t="shared" si="1"/>
        <v>11</v>
      </c>
      <c r="K14" s="40">
        <f t="shared" si="2"/>
        <v>0.15277777777777779</v>
      </c>
      <c r="L14" s="40">
        <f t="shared" si="3"/>
        <v>0.18333333333333335</v>
      </c>
      <c r="M14" s="34"/>
      <c r="N14" s="68"/>
    </row>
    <row r="15" spans="1:14" ht="17.45" customHeight="1" x14ac:dyDescent="0.2">
      <c r="A15" s="69">
        <v>10</v>
      </c>
      <c r="B15" s="41" t="s">
        <v>34</v>
      </c>
      <c r="C15" s="27" t="s">
        <v>42</v>
      </c>
      <c r="D15" s="31">
        <v>1</v>
      </c>
      <c r="E15" s="20">
        <v>0.25</v>
      </c>
      <c r="F15" s="16">
        <v>10</v>
      </c>
      <c r="G15" s="18">
        <v>10</v>
      </c>
      <c r="H15" s="32">
        <f t="shared" si="4"/>
        <v>1</v>
      </c>
      <c r="I15" s="16">
        <f t="shared" si="0"/>
        <v>10.25</v>
      </c>
      <c r="J15" s="18">
        <f t="shared" si="1"/>
        <v>11</v>
      </c>
      <c r="K15" s="40">
        <f t="shared" si="2"/>
        <v>0.78298611111111116</v>
      </c>
      <c r="L15" s="40">
        <f t="shared" si="3"/>
        <v>0.93958333333333333</v>
      </c>
      <c r="M15" s="34"/>
      <c r="N15" s="68"/>
    </row>
    <row r="16" spans="1:14" ht="17.45" customHeight="1" x14ac:dyDescent="0.2">
      <c r="A16" s="69">
        <v>11</v>
      </c>
      <c r="B16" s="41" t="s">
        <v>35</v>
      </c>
      <c r="C16" s="27" t="s">
        <v>42</v>
      </c>
      <c r="D16" s="31">
        <v>1</v>
      </c>
      <c r="E16" s="20">
        <v>0.5625</v>
      </c>
      <c r="F16" s="16">
        <v>2.25</v>
      </c>
      <c r="G16" s="18">
        <v>10.5</v>
      </c>
      <c r="H16" s="32">
        <f t="shared" ref="H16" si="5">IF(E16&lt;=13/16,1,IF(E16&lt;=17/16,1.25,IF(E16&lt;=21/16,1.5,IF(E16&lt;=29/16,2,IF(E16&lt;=37/16,2.5,IF(E16&lt;=45/16,3,IF(E16&lt;=61/16,4)))))))</f>
        <v>1</v>
      </c>
      <c r="I16" s="16">
        <f t="shared" ref="I16" si="6">F16+0.25</f>
        <v>2.5</v>
      </c>
      <c r="J16" s="18">
        <f t="shared" ref="J16" si="7">G16+1</f>
        <v>11.5</v>
      </c>
      <c r="K16" s="40">
        <f t="shared" ref="K16" si="8">D16*H16*I16*J16/144</f>
        <v>0.19965277777777779</v>
      </c>
      <c r="L16" s="40">
        <f t="shared" ref="L16" si="9">K16*(1+$L$4)</f>
        <v>0.23958333333333334</v>
      </c>
      <c r="M16" s="34"/>
      <c r="N16" s="68"/>
    </row>
    <row r="17" spans="1:14" ht="17.45" customHeight="1" x14ac:dyDescent="0.2">
      <c r="A17" s="69">
        <v>12</v>
      </c>
      <c r="B17" s="41" t="s">
        <v>36</v>
      </c>
      <c r="C17" s="27" t="s">
        <v>42</v>
      </c>
      <c r="D17" s="31">
        <v>2</v>
      </c>
      <c r="E17" s="20">
        <v>0.4375</v>
      </c>
      <c r="F17" s="16">
        <v>2.25</v>
      </c>
      <c r="G17" s="18">
        <v>10.25</v>
      </c>
      <c r="H17" s="32">
        <f t="shared" si="4"/>
        <v>1</v>
      </c>
      <c r="I17" s="16">
        <f t="shared" si="0"/>
        <v>2.5</v>
      </c>
      <c r="J17" s="18">
        <f t="shared" si="1"/>
        <v>11.25</v>
      </c>
      <c r="K17" s="40">
        <f t="shared" si="2"/>
        <v>0.390625</v>
      </c>
      <c r="L17" s="40">
        <f t="shared" si="3"/>
        <v>0.46875</v>
      </c>
      <c r="M17" s="34"/>
      <c r="N17" s="68"/>
    </row>
    <row r="18" spans="1:14" ht="17.45" customHeight="1" thickBot="1" x14ac:dyDescent="0.25">
      <c r="A18" s="107">
        <v>13</v>
      </c>
      <c r="B18" s="70" t="s">
        <v>41</v>
      </c>
      <c r="C18" s="71" t="s">
        <v>42</v>
      </c>
      <c r="D18" s="72">
        <v>4</v>
      </c>
      <c r="E18" s="73">
        <v>1.625</v>
      </c>
      <c r="F18" s="74">
        <v>1.625</v>
      </c>
      <c r="G18" s="45">
        <v>31.25</v>
      </c>
      <c r="H18" s="108">
        <f t="shared" si="4"/>
        <v>2</v>
      </c>
      <c r="I18" s="74">
        <f t="shared" si="0"/>
        <v>1.875</v>
      </c>
      <c r="J18" s="45">
        <f t="shared" si="1"/>
        <v>32.25</v>
      </c>
      <c r="K18" s="44">
        <f t="shared" si="2"/>
        <v>3.359375</v>
      </c>
      <c r="L18" s="44">
        <f t="shared" si="3"/>
        <v>4.03125</v>
      </c>
      <c r="M18" s="35"/>
      <c r="N18" s="75"/>
    </row>
    <row r="19" spans="1:14" ht="17.45" customHeight="1" x14ac:dyDescent="0.2">
      <c r="B19" s="22"/>
      <c r="C19" s="23"/>
      <c r="D19" s="8" t="s">
        <v>1</v>
      </c>
      <c r="E19" s="24"/>
      <c r="F19" s="38"/>
      <c r="G19" s="24"/>
      <c r="H19" s="38"/>
      <c r="I19" s="106" t="s">
        <v>20</v>
      </c>
      <c r="J19" s="84">
        <v>1</v>
      </c>
      <c r="K19" s="51">
        <f>SUMIF($H$6:$H$18,"&lt;="&amp;J19,$K$6:$K$18)</f>
        <v>6.203776041666667</v>
      </c>
      <c r="L19" s="52">
        <f t="shared" ref="L19:L24" si="10">(1+$L$4)*K19</f>
        <v>7.4445312499999998</v>
      </c>
      <c r="M19" s="53">
        <v>7</v>
      </c>
      <c r="N19" s="54">
        <f t="shared" ref="N19:N24" si="11">L19*M19</f>
        <v>52.111718750000001</v>
      </c>
    </row>
    <row r="20" spans="1:14" ht="17.45" customHeight="1" x14ac:dyDescent="0.2">
      <c r="B20" s="22"/>
      <c r="C20" s="23"/>
      <c r="D20" s="8"/>
      <c r="E20" s="24"/>
      <c r="F20" s="38"/>
      <c r="G20" s="24"/>
      <c r="H20" s="38"/>
      <c r="I20" s="86"/>
      <c r="J20" s="84">
        <v>1.25</v>
      </c>
      <c r="K20" s="43">
        <f>SUMIFS($K$6:$K$18,$H$6:$H$18,"&gt;"&amp;J19,$H$6:$H$18,"&lt;="&amp;J20)</f>
        <v>0</v>
      </c>
      <c r="L20" s="43">
        <f t="shared" si="10"/>
        <v>0</v>
      </c>
      <c r="M20" s="39">
        <v>7</v>
      </c>
      <c r="N20" s="30">
        <f t="shared" si="11"/>
        <v>0</v>
      </c>
    </row>
    <row r="21" spans="1:14" ht="17.45" customHeight="1" x14ac:dyDescent="0.2">
      <c r="C21" s="23"/>
      <c r="D21" s="8"/>
      <c r="E21" s="24"/>
      <c r="F21" s="38"/>
      <c r="G21" s="24"/>
      <c r="H21" s="38"/>
      <c r="I21" s="86"/>
      <c r="J21" s="84">
        <v>1.5</v>
      </c>
      <c r="K21" s="46">
        <f>SUMIFS($K$6:$K$18,$H$6:$H$18,"&gt;"&amp;J20,$H$6:$H$18,"&lt;="&amp;J21)</f>
        <v>0</v>
      </c>
      <c r="L21" s="43">
        <f t="shared" si="10"/>
        <v>0</v>
      </c>
      <c r="M21" s="39">
        <v>7</v>
      </c>
      <c r="N21" s="30">
        <f t="shared" si="11"/>
        <v>0</v>
      </c>
    </row>
    <row r="22" spans="1:14" ht="17.45" customHeight="1" x14ac:dyDescent="0.2">
      <c r="B22" s="22"/>
      <c r="C22" s="23"/>
      <c r="D22" s="8"/>
      <c r="E22" s="24"/>
      <c r="F22" s="38"/>
      <c r="G22" s="24"/>
      <c r="H22" s="38"/>
      <c r="I22" s="86"/>
      <c r="J22" s="84">
        <v>2</v>
      </c>
      <c r="K22" s="40">
        <f>SUMIFS($K$6:$K$18,$H$6:$H$18,"&gt;"&amp;J21,$H$6:$H$18,"&lt;="&amp;J22)</f>
        <v>3.359375</v>
      </c>
      <c r="L22" s="43">
        <f t="shared" si="10"/>
        <v>4.03125</v>
      </c>
      <c r="M22" s="39">
        <v>7</v>
      </c>
      <c r="N22" s="30">
        <f t="shared" si="11"/>
        <v>28.21875</v>
      </c>
    </row>
    <row r="23" spans="1:14" ht="17.45" customHeight="1" x14ac:dyDescent="0.2">
      <c r="B23" s="22"/>
      <c r="C23" s="23"/>
      <c r="D23" s="8"/>
      <c r="E23" s="24"/>
      <c r="F23" s="38"/>
      <c r="G23" s="24"/>
      <c r="H23" s="38"/>
      <c r="I23" s="86"/>
      <c r="J23" s="85">
        <v>2.5</v>
      </c>
      <c r="K23" s="76">
        <f>SUMIFS($K$6:$K$18,$H$6:$H$18,"&gt;"&amp;J22,$H$6:$H$18,"&lt;="&amp;J23)</f>
        <v>0</v>
      </c>
      <c r="L23" s="77">
        <f t="shared" si="10"/>
        <v>0</v>
      </c>
      <c r="M23" s="78">
        <v>7</v>
      </c>
      <c r="N23" s="47">
        <f t="shared" si="11"/>
        <v>0</v>
      </c>
    </row>
    <row r="24" spans="1:14" ht="17.45" customHeight="1" thickBot="1" x14ac:dyDescent="0.25">
      <c r="B24" s="22"/>
      <c r="C24" s="23"/>
      <c r="D24" s="8"/>
      <c r="E24" s="24"/>
      <c r="F24" s="38"/>
      <c r="G24" s="24"/>
      <c r="H24" s="38"/>
      <c r="I24" s="87"/>
      <c r="J24" s="85">
        <v>3</v>
      </c>
      <c r="K24" s="76">
        <f>SUMIFS($K$6:$K$18,$H$6:$H$18,"&gt;"&amp;J23,$H$6:$H$18,"&lt;="&amp;J24)</f>
        <v>0</v>
      </c>
      <c r="L24" s="77">
        <f t="shared" si="10"/>
        <v>0</v>
      </c>
      <c r="M24" s="78">
        <v>7</v>
      </c>
      <c r="N24" s="47">
        <f t="shared" si="11"/>
        <v>0</v>
      </c>
    </row>
    <row r="25" spans="1:14" s="96" customFormat="1" ht="17.45" customHeight="1" thickBot="1" x14ac:dyDescent="0.25">
      <c r="B25" s="97"/>
      <c r="C25" s="97"/>
      <c r="D25" s="97"/>
      <c r="E25" s="97"/>
      <c r="F25" s="98" t="s">
        <v>10</v>
      </c>
      <c r="G25" s="99" t="s">
        <v>17</v>
      </c>
      <c r="H25" s="100"/>
      <c r="I25" s="100"/>
      <c r="J25" s="100"/>
      <c r="K25" s="101"/>
      <c r="L25" s="102" t="s">
        <v>16</v>
      </c>
      <c r="M25" s="103"/>
      <c r="N25" s="105">
        <f>SUM(N19:N23)</f>
        <v>80.330468749999994</v>
      </c>
    </row>
    <row r="26" spans="1:14" ht="17.45" customHeight="1" x14ac:dyDescent="0.2">
      <c r="B26" s="8"/>
      <c r="C26" s="8"/>
      <c r="D26" s="8"/>
      <c r="E26" s="8"/>
      <c r="F26" s="79">
        <v>4</v>
      </c>
      <c r="G26" s="36" t="s">
        <v>38</v>
      </c>
      <c r="H26" s="25"/>
      <c r="I26" s="26"/>
      <c r="J26" s="26"/>
      <c r="K26" s="26"/>
      <c r="L26" s="26"/>
      <c r="M26" s="93"/>
      <c r="N26" s="90">
        <f>F26*M26</f>
        <v>0</v>
      </c>
    </row>
    <row r="27" spans="1:14" ht="17.45" customHeight="1" x14ac:dyDescent="0.2">
      <c r="B27" s="8"/>
      <c r="C27" s="8"/>
      <c r="D27" s="8"/>
      <c r="E27" s="8"/>
      <c r="F27" s="80"/>
      <c r="G27" s="37"/>
      <c r="H27" s="28"/>
      <c r="I27" s="28"/>
      <c r="J27" s="28"/>
      <c r="K27" s="28"/>
      <c r="L27" s="28"/>
      <c r="M27" s="94"/>
      <c r="N27" s="91">
        <f t="shared" ref="N27:N28" si="12">F27*M27</f>
        <v>0</v>
      </c>
    </row>
    <row r="28" spans="1:14" ht="15.75" thickBot="1" x14ac:dyDescent="0.25">
      <c r="B28" s="8"/>
      <c r="C28" s="8"/>
      <c r="E28" s="8"/>
      <c r="F28" s="81"/>
      <c r="G28" s="82"/>
      <c r="H28" s="83"/>
      <c r="I28" s="83"/>
      <c r="J28" s="83"/>
      <c r="K28" s="83"/>
      <c r="L28" s="83"/>
      <c r="M28" s="95"/>
      <c r="N28" s="92">
        <f t="shared" si="12"/>
        <v>0</v>
      </c>
    </row>
    <row r="29" spans="1:14" ht="15.75" thickBot="1" x14ac:dyDescent="0.25">
      <c r="E29" s="8"/>
      <c r="F29" s="8"/>
      <c r="G29" s="8"/>
      <c r="H29" s="8"/>
      <c r="I29" s="8"/>
      <c r="J29" s="8"/>
      <c r="K29" s="8"/>
      <c r="L29" s="8"/>
      <c r="M29" s="88" t="s">
        <v>24</v>
      </c>
      <c r="N29" s="89">
        <f>SUM(N25:N28)</f>
        <v>80.330468749999994</v>
      </c>
    </row>
  </sheetData>
  <phoneticPr fontId="0" type="noConversion"/>
  <printOptions horizontalCentered="1"/>
  <pageMargins left="0.3" right="0.55000000000000004" top="0.6" bottom="0.5" header="0" footer="0.5"/>
  <pageSetup scale="97" orientation="landscape" horizontalDpi="360" verticalDpi="36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Cutlist</vt:lpstr>
      <vt:lpstr>Sheet3</vt:lpstr>
      <vt:lpstr>Cutlist!Print_Area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O'Dell</dc:creator>
  <cp:lastModifiedBy>Carl Stammerjohn</cp:lastModifiedBy>
  <cp:lastPrinted>2020-07-22T20:59:15Z</cp:lastPrinted>
  <dcterms:created xsi:type="dcterms:W3CDTF">2001-01-17T00:10:42Z</dcterms:created>
  <dcterms:modified xsi:type="dcterms:W3CDTF">2020-07-22T20:59:36Z</dcterms:modified>
</cp:coreProperties>
</file>